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firstSheet="2" activeTab="2"/>
  </bookViews>
  <sheets>
    <sheet name="2008" sheetId="1" r:id="rId1"/>
    <sheet name="отчет 2009" sheetId="2" r:id="rId2"/>
    <sheet name="план 2013" sheetId="3" r:id="rId3"/>
  </sheets>
  <definedNames/>
  <calcPr fullCalcOnLoad="1"/>
</workbook>
</file>

<file path=xl/sharedStrings.xml><?xml version="1.0" encoding="utf-8"?>
<sst xmlns="http://schemas.openxmlformats.org/spreadsheetml/2006/main" count="255" uniqueCount="170">
  <si>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</si>
  <si>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</si>
  <si>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</si>
  <si>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</si>
  <si>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</si>
  <si>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</si>
  <si>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</si>
  <si>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</si>
  <si>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</si>
  <si>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</si>
  <si>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</si>
  <si>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</si>
  <si>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</si>
  <si>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</si>
  <si>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</si>
  <si>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</si>
  <si>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есть</t>
  </si>
  <si>
    <t>нет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</si>
  <si>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</si>
  <si>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</si>
  <si>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</si>
  <si>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</si>
  <si>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</si>
  <si>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</si>
  <si>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</si>
  <si>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</si>
  <si>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</si>
  <si>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</si>
  <si>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</si>
  <si>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</si>
  <si>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</si>
  <si>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</si>
  <si>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</si>
  <si>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</si>
  <si>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</si>
  <si>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</si>
  <si>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</si>
  <si>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</si>
  <si>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</si>
  <si>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</si>
  <si>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</si>
  <si>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</si>
  <si>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</si>
  <si>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</si>
  <si>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</si>
  <si>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</si>
  <si>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</si>
  <si>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</si>
  <si>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</si>
  <si>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</si>
  <si>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</si>
  <si>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</si>
  <si>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</si>
  <si>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</si>
  <si>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</si>
  <si>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</si>
  <si>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</si>
  <si>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</si>
  <si>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</si>
  <si>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</si>
  <si>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</si>
  <si>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</si>
  <si>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</si>
  <si>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</si>
  <si>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</si>
  <si>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</si>
  <si>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>Затраты на содержание общедомового имущества:</t>
  </si>
  <si>
    <t>Обязательные работы, в том числе:</t>
  </si>
  <si>
    <t xml:space="preserve"> - долг (+), переплата (-)  за 2009 год</t>
  </si>
  <si>
    <t xml:space="preserve">Финансовый результат за 2008г. (+ экономия,- перерасход)                                                      </t>
  </si>
  <si>
    <t xml:space="preserve"> Итого затрат:</t>
  </si>
  <si>
    <t xml:space="preserve">Финансовый результат на 01.01.2010г. (+ экономия,- перерасход) , гр.6.1.+  гр.6.2.                                                   </t>
  </si>
  <si>
    <t xml:space="preserve">Содержание и уборка придомовой территории </t>
  </si>
  <si>
    <t xml:space="preserve">Финансовый результат за 2009г. (+ экономия,- перерасход),   гр.2  -  гр.5.3                                                 </t>
  </si>
  <si>
    <t xml:space="preserve"> Долг (+), переплата (-) на 01.01.2009г.</t>
  </si>
  <si>
    <t xml:space="preserve"> Долг (+), переплата (-) на 01.01.2010г.</t>
  </si>
  <si>
    <t xml:space="preserve"> -  за содержание</t>
  </si>
  <si>
    <t xml:space="preserve"> -  за  текущий ремонт </t>
  </si>
  <si>
    <t xml:space="preserve">Директор ООО "ОЖКС № 1"                                                                                                                   И.А. Ломов                                  </t>
  </si>
  <si>
    <t>Принято:</t>
  </si>
  <si>
    <t>Адрес:</t>
  </si>
  <si>
    <t>пр. Ленина, 15</t>
  </si>
  <si>
    <t>ООО "ОЖКС № 1"</t>
  </si>
  <si>
    <t>ООО  "ОЖКС № 1"</t>
  </si>
  <si>
    <t>Противопожарные мероприятия:  содержание и обслуживание вентканалов и шахт</t>
  </si>
  <si>
    <t>Старший по дому                                                                                                              А.М. Пронин</t>
  </si>
  <si>
    <t xml:space="preserve">      Представитель собственников  - старший по дому  А.М. Пронин, с одной стороны и Общество с Ограниченной Ответственностью "Октябрьский Жилкомсервис № 1", в лице директора Ломова И.А., действующее на основании Устава,  с другой стороны, составили настоящий отчет о выполненных работах  в  2009г.      </t>
  </si>
  <si>
    <t>Претензий по управлению нет (да)</t>
  </si>
  <si>
    <t>ОТЧЕТ
за  2009 г. о выполненнии условий  договора управления МКД 
№ 361/1 от 28.03.08г, заключенного между ООО "ОЖКС № 1" 
и собственниками многоквартирного дома
по адресу:  пр. Ленина, 15</t>
  </si>
  <si>
    <t>ОТЧЕТ
о выполненных работах в 2008 году по договору управления МКД 
№  161 от 28.03.2008 г., заключенного между ООО "ОЖКС №1" и собственниками многоквартирного дома
по адресу:  пр. Ленина, 15</t>
  </si>
  <si>
    <t xml:space="preserve">        Представитель собственников  - старший по дому Семибратов Г.А., с одной стороны и Общество с Ограниченной Ответственностью "Октябрьский Жилкомсервис № 1" в лице директора Ломова И.А.,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</si>
  <si>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</si>
  <si>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</si>
  <si>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</si>
  <si>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</si>
  <si>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</si>
  <si>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</si>
  <si>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</si>
  <si>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</si>
  <si>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</si>
  <si>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</si>
  <si>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</si>
  <si>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</si>
  <si>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</si>
  <si>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</si>
  <si>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</si>
  <si>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</si>
  <si>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</si>
  <si>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</si>
  <si>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</si>
  <si>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</si>
  <si>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</si>
  <si>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</si>
  <si>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</si>
  <si>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</si>
  <si>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Найм: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</si>
  <si>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</si>
  <si>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</si>
  <si>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</si>
  <si>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</si>
  <si>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</si>
  <si>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 xml:space="preserve">Управление жилищным фондом 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</si>
  <si>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</si>
  <si>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</si>
  <si>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</si>
  <si>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</si>
  <si>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 xml:space="preserve"> 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</si>
  <si>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</si>
  <si>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</si>
  <si>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</si>
  <si>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</si>
  <si>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</si>
  <si>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 xml:space="preserve">Директор ООО "ОЖКС № 1"                                                                               И.А. Ломов                                  </t>
  </si>
  <si>
    <t>Старший по дому                                                                                           Г.А. Семибратов</t>
  </si>
  <si>
    <t>Претензий по управлению нет.</t>
  </si>
  <si>
    <t>Расчеты с населением по планируемому тарифу</t>
  </si>
  <si>
    <t xml:space="preserve">    - ожидаемый сбор на капитальный ремонт</t>
  </si>
  <si>
    <t>по договору</t>
  </si>
  <si>
    <t>1 раз/неделю - подметание
1 раз/месяц 
влажная уборка</t>
  </si>
  <si>
    <t>2.1.</t>
  </si>
  <si>
    <t>2.2.</t>
  </si>
  <si>
    <t>2.3.</t>
  </si>
  <si>
    <t>Виды услуг</t>
  </si>
  <si>
    <t xml:space="preserve">по графику </t>
  </si>
  <si>
    <t>ав/обслуж - круглосуточно 
профосмотр -
 1 раз в год по графику</t>
  </si>
  <si>
    <t>Обслуживание  подкачек</t>
  </si>
  <si>
    <t xml:space="preserve"> - ожидаемый сбор на содержание и текущий ремонт общего имущества жилого дома</t>
  </si>
  <si>
    <t>Обслуживание  бойлеров</t>
  </si>
  <si>
    <t>Всего затрат:</t>
  </si>
  <si>
    <t>Обслуживание домофонов</t>
  </si>
  <si>
    <t>Обслуживание приборов учета</t>
  </si>
  <si>
    <t xml:space="preserve">Капитальный ремонт  </t>
  </si>
  <si>
    <t>S жилых и нежилых помещений, кв.м</t>
  </si>
  <si>
    <t>Тариф 
на 1 кв.м. с 01.01.13г.
по 30.06.13г. руб.</t>
  </si>
  <si>
    <t>Тариф на 
1 кв.м. с 01.07.13г. по 31.12.13г.
руб.</t>
  </si>
  <si>
    <t>Стоимость работ январь-декабрь 2013г.
руб.</t>
  </si>
  <si>
    <t>6=(гр.4*Sдома*6мес)+(гр.5*Sдома*6мес)</t>
  </si>
  <si>
    <t>Сбор, вывоз  бытового мусора</t>
  </si>
  <si>
    <t>Дворовое освещение</t>
  </si>
  <si>
    <t>подметание асфальта -                1 раз/неделю, подбор мусора-ежедневно</t>
  </si>
  <si>
    <t>ООО "СЦ СОЖ"</t>
  </si>
  <si>
    <t>Управление</t>
  </si>
  <si>
    <t xml:space="preserve"> Текущий ремонт общего имущества                             </t>
  </si>
  <si>
    <t xml:space="preserve"> по плану работ </t>
  </si>
  <si>
    <t>по плану работ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</si>
  <si>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</si>
  <si>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>Ленина, 15</t>
  </si>
  <si>
    <t>Директор ООО "ОЖКС №1"</t>
  </si>
  <si>
    <t>___________________Д.В. Зенгер</t>
  </si>
  <si>
    <t>План доходов и расходов  на  2013 г.
согласно договора на оказание услуг МКД № 76/1 от 03.10.2012 г., заключенного между ООО "ОЖКС № 1" и собственниками многоквартирного дома
по адресу:  пр. Ленина, 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</si>
</sst>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"/>
    <numFmt numFmtId="171" formatCode="#,##0_ ;[Red]\-#,##0\ "/>
  </numFmts>
  <fonts count="45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i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34" borderId="10" xfId="0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2" fillId="34" borderId="0" xfId="0" applyNumberFormat="1" applyFont="1" applyFill="1" applyAlignment="1">
      <alignment/>
    </xf>
    <xf numFmtId="0" fontId="2" fillId="34" borderId="10" xfId="0" applyFont="1" applyFill="1" applyBorder="1" applyAlignment="1">
      <alignment/>
    </xf>
    <xf numFmtId="4" fontId="0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/>
    </xf>
    <xf numFmtId="164" fontId="2" fillId="34" borderId="10" xfId="0" applyNumberFormat="1" applyFont="1" applyFill="1" applyBorder="1" applyAlignment="1">
      <alignment vertical="center"/>
    </xf>
    <xf numFmtId="4" fontId="0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" fontId="2" fillId="0" borderId="12" xfId="0" applyNumberFormat="1" applyFon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6" fontId="2" fillId="0" borderId="13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" fontId="0" fillId="0" borderId="13" xfId="0" applyNumberForma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16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16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4" fontId="2" fillId="0" borderId="15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3" fontId="2" fillId="0" borderId="0" xfId="0" applyNumberFormat="1" applyFont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164" fontId="10" fillId="0" borderId="20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71" fontId="10" fillId="0" borderId="24" xfId="0" applyNumberFormat="1" applyFont="1" applyBorder="1" applyAlignment="1">
      <alignment horizontal="center" vertical="center" wrapText="1"/>
    </xf>
    <xf numFmtId="171" fontId="10" fillId="0" borderId="23" xfId="0" applyNumberFormat="1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171" fontId="2" fillId="0" borderId="24" xfId="0" applyNumberFormat="1" applyFont="1" applyBorder="1" applyAlignment="1">
      <alignment horizontal="center" vertical="center" wrapText="1"/>
    </xf>
    <xf numFmtId="171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justify" vertical="center" wrapText="1" shrinkToFit="1"/>
    </xf>
    <xf numFmtId="0" fontId="2" fillId="0" borderId="0" xfId="0" applyFont="1" applyAlignment="1">
      <alignment horizontal="justify"/>
    </xf>
    <xf numFmtId="0" fontId="0" fillId="0" borderId="10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indent="1"/>
    </xf>
    <xf numFmtId="0" fontId="0" fillId="0" borderId="12" xfId="0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0" fillId="0" borderId="12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 indent="1"/>
    </xf>
    <xf numFmtId="0" fontId="0" fillId="33" borderId="10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D25" sqref="D25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3.50390625" style="0" customWidth="1"/>
    <col min="5" max="5" width="11.00390625" style="0" customWidth="1"/>
  </cols>
  <sheetData>
    <row r="1" spans="1:4" ht="104.25" customHeight="1">
      <c r="A1" s="113" t="s">
        <v>89</v>
      </c>
      <c r="B1" s="114"/>
      <c r="C1" s="114"/>
      <c r="D1" s="114"/>
    </row>
    <row r="2" spans="1:4" ht="75" customHeight="1">
      <c r="A2" s="115" t="s">
        <v>90</v>
      </c>
      <c r="B2" s="116"/>
      <c r="C2" s="116"/>
      <c r="D2" s="116"/>
    </row>
    <row r="3" spans="1:5" ht="36" customHeight="1">
      <c r="A3" s="23" t="s">
        <v>91</v>
      </c>
      <c r="B3" s="23" t="s">
        <v>92</v>
      </c>
      <c r="C3" s="11" t="s">
        <v>93</v>
      </c>
      <c r="D3" s="27" t="s">
        <v>94</v>
      </c>
      <c r="E3" s="47" t="s">
        <v>95</v>
      </c>
    </row>
    <row r="4" spans="1:5" ht="18.75" customHeight="1">
      <c r="A4" s="48" t="s">
        <v>96</v>
      </c>
      <c r="B4" s="49" t="s">
        <v>97</v>
      </c>
      <c r="C4" s="11" t="s">
        <v>98</v>
      </c>
      <c r="D4" s="50">
        <v>9</v>
      </c>
      <c r="E4" s="50">
        <v>9</v>
      </c>
    </row>
    <row r="5" spans="1:5" ht="15.75">
      <c r="A5" s="51" t="s">
        <v>99</v>
      </c>
      <c r="B5" s="52" t="s">
        <v>100</v>
      </c>
      <c r="C5" s="53" t="s">
        <v>101</v>
      </c>
      <c r="D5" s="54">
        <v>2076.1</v>
      </c>
      <c r="E5" s="54">
        <v>2076.1</v>
      </c>
    </row>
    <row r="6" spans="1:5" ht="15.75">
      <c r="A6" s="51" t="s">
        <v>102</v>
      </c>
      <c r="B6" s="52" t="s">
        <v>103</v>
      </c>
      <c r="C6" s="53" t="s">
        <v>98</v>
      </c>
      <c r="D6" s="55">
        <v>48</v>
      </c>
      <c r="E6" s="55">
        <v>48</v>
      </c>
    </row>
    <row r="7" spans="1:5" ht="15.75">
      <c r="A7" s="51" t="s">
        <v>104</v>
      </c>
      <c r="B7" s="52" t="s">
        <v>105</v>
      </c>
      <c r="C7" s="46"/>
      <c r="D7" s="54"/>
      <c r="E7" s="54"/>
    </row>
    <row r="8" spans="1:5" ht="15.75">
      <c r="A8" s="56" t="s">
        <v>106</v>
      </c>
      <c r="B8" s="52" t="s">
        <v>107</v>
      </c>
      <c r="C8" s="46"/>
      <c r="D8" s="54"/>
      <c r="E8" s="54"/>
    </row>
    <row r="9" spans="1:5" ht="17.25" customHeight="1">
      <c r="A9" s="57"/>
      <c r="B9" s="35" t="s">
        <v>108</v>
      </c>
      <c r="C9" s="46" t="s">
        <v>109</v>
      </c>
      <c r="D9" s="54">
        <v>169638.51</v>
      </c>
      <c r="E9" s="54">
        <v>169638.51</v>
      </c>
    </row>
    <row r="10" spans="1:5" ht="16.5" customHeight="1">
      <c r="A10" s="57"/>
      <c r="B10" s="35" t="s">
        <v>110</v>
      </c>
      <c r="C10" s="46" t="s">
        <v>109</v>
      </c>
      <c r="D10" s="54">
        <v>159696.42</v>
      </c>
      <c r="E10" s="54">
        <v>159696.42</v>
      </c>
    </row>
    <row r="11" spans="1:5" ht="15.75">
      <c r="A11" s="57"/>
      <c r="B11" s="52" t="s">
        <v>111</v>
      </c>
      <c r="C11" s="53" t="s">
        <v>109</v>
      </c>
      <c r="D11" s="58">
        <f>D9-D10</f>
        <v>9942.089999999997</v>
      </c>
      <c r="E11" s="58">
        <f>E9-E10</f>
        <v>9942.089999999997</v>
      </c>
    </row>
    <row r="12" spans="1:5" ht="18" customHeight="1">
      <c r="A12" s="56" t="s">
        <v>112</v>
      </c>
      <c r="B12" s="52" t="s">
        <v>113</v>
      </c>
      <c r="C12" s="46"/>
      <c r="D12" s="54"/>
      <c r="E12" s="54"/>
    </row>
    <row r="13" spans="1:5" ht="15.75">
      <c r="A13" s="57"/>
      <c r="B13" s="35" t="s">
        <v>108</v>
      </c>
      <c r="C13" s="46" t="s">
        <v>109</v>
      </c>
      <c r="D13" s="54">
        <v>9052.05</v>
      </c>
      <c r="E13" s="54"/>
    </row>
    <row r="14" spans="1:5" ht="15.75" customHeight="1">
      <c r="A14" s="57"/>
      <c r="B14" s="35" t="s">
        <v>110</v>
      </c>
      <c r="C14" s="46" t="s">
        <v>109</v>
      </c>
      <c r="D14" s="54">
        <v>9247.66</v>
      </c>
      <c r="E14" s="54"/>
    </row>
    <row r="15" spans="1:5" ht="15.75" customHeight="1">
      <c r="A15" s="57"/>
      <c r="B15" s="52" t="s">
        <v>111</v>
      </c>
      <c r="C15" s="53" t="s">
        <v>109</v>
      </c>
      <c r="D15" s="58">
        <f>D13-D14</f>
        <v>-195.61000000000058</v>
      </c>
      <c r="E15" s="58">
        <f>E13-E14</f>
        <v>0</v>
      </c>
    </row>
    <row r="16" spans="1:5" ht="15" customHeight="1">
      <c r="A16" s="59" t="s">
        <v>114</v>
      </c>
      <c r="B16" s="52" t="s">
        <v>115</v>
      </c>
      <c r="C16" s="46"/>
      <c r="D16" s="60"/>
      <c r="E16" s="60"/>
    </row>
    <row r="17" spans="1:5" ht="15.75">
      <c r="A17" s="61"/>
      <c r="B17" s="35" t="s">
        <v>108</v>
      </c>
      <c r="C17" s="46" t="s">
        <v>109</v>
      </c>
      <c r="D17" s="60">
        <v>2036.16</v>
      </c>
      <c r="E17" s="60">
        <v>2036.16</v>
      </c>
    </row>
    <row r="18" spans="1:5" ht="15.75" customHeight="1">
      <c r="A18" s="61"/>
      <c r="B18" s="35" t="s">
        <v>110</v>
      </c>
      <c r="C18" s="46" t="s">
        <v>109</v>
      </c>
      <c r="D18" s="60">
        <v>1255.49</v>
      </c>
      <c r="E18" s="60">
        <v>1255.49</v>
      </c>
    </row>
    <row r="19" spans="1:5" ht="15.75">
      <c r="A19" s="61"/>
      <c r="B19" s="52" t="s">
        <v>111</v>
      </c>
      <c r="C19" s="46" t="s">
        <v>109</v>
      </c>
      <c r="D19" s="62">
        <f>D17-D18</f>
        <v>780.6700000000001</v>
      </c>
      <c r="E19" s="62">
        <f>E17-E18</f>
        <v>780.6700000000001</v>
      </c>
    </row>
    <row r="20" spans="1:5" ht="17.25" customHeight="1">
      <c r="A20" s="57"/>
      <c r="B20" s="52" t="s">
        <v>116</v>
      </c>
      <c r="C20" s="46" t="s">
        <v>109</v>
      </c>
      <c r="D20" s="58">
        <f>D9+D13+D17</f>
        <v>180726.72</v>
      </c>
      <c r="E20" s="58">
        <f>E9+E13+E17</f>
        <v>171674.67</v>
      </c>
    </row>
    <row r="21" spans="1:5" ht="14.25" customHeight="1">
      <c r="A21" s="57"/>
      <c r="B21" s="52" t="s">
        <v>117</v>
      </c>
      <c r="C21" s="46" t="s">
        <v>109</v>
      </c>
      <c r="D21" s="58">
        <f>D11+D15+D19</f>
        <v>10527.149999999996</v>
      </c>
      <c r="E21" s="58">
        <f>E11+E15+E19</f>
        <v>10722.759999999997</v>
      </c>
    </row>
    <row r="22" spans="1:5" ht="18" customHeight="1">
      <c r="A22" s="51" t="s">
        <v>118</v>
      </c>
      <c r="B22" s="63" t="s">
        <v>119</v>
      </c>
      <c r="C22" s="46"/>
      <c r="D22" s="54"/>
      <c r="E22" s="54"/>
    </row>
    <row r="23" spans="1:5" ht="93" customHeight="1">
      <c r="A23" s="64" t="s">
        <v>120</v>
      </c>
      <c r="B23" s="65" t="s">
        <v>121</v>
      </c>
      <c r="C23" s="53" t="s">
        <v>109</v>
      </c>
      <c r="D23" s="58">
        <f>D9*0.11</f>
        <v>18660.236100000002</v>
      </c>
      <c r="E23" s="58">
        <f>E9*0.11</f>
        <v>18660.236100000002</v>
      </c>
    </row>
    <row r="24" spans="1:5" ht="93" customHeight="1">
      <c r="A24" s="64" t="s">
        <v>122</v>
      </c>
      <c r="B24" s="65" t="s">
        <v>123</v>
      </c>
      <c r="C24" s="53" t="s">
        <v>109</v>
      </c>
      <c r="D24" s="58">
        <f>D9*0.7</f>
        <v>118746.957</v>
      </c>
      <c r="E24" s="58">
        <f>E9*0.7</f>
        <v>118746.957</v>
      </c>
    </row>
    <row r="25" spans="1:5" ht="15" customHeight="1">
      <c r="A25" s="64" t="s">
        <v>124</v>
      </c>
      <c r="B25" s="52" t="s">
        <v>125</v>
      </c>
      <c r="C25" s="53" t="s">
        <v>109</v>
      </c>
      <c r="D25" s="66">
        <v>82100</v>
      </c>
      <c r="E25" s="66">
        <v>82100</v>
      </c>
    </row>
    <row r="26" spans="1:5" ht="15.75" hidden="1">
      <c r="A26" s="64" t="s">
        <v>126</v>
      </c>
      <c r="B26" s="52" t="s">
        <v>127</v>
      </c>
      <c r="C26" s="53" t="s">
        <v>109</v>
      </c>
      <c r="D26" s="66">
        <v>0</v>
      </c>
      <c r="E26" s="66">
        <v>0</v>
      </c>
    </row>
    <row r="27" spans="1:5" ht="15.75">
      <c r="A27" s="57"/>
      <c r="B27" s="52" t="s">
        <v>128</v>
      </c>
      <c r="C27" s="53" t="s">
        <v>109</v>
      </c>
      <c r="D27" s="58">
        <f>D23+D24+D25+D26</f>
        <v>219507.1931</v>
      </c>
      <c r="E27" s="58">
        <f>E23+E24+E25+E26</f>
        <v>219507.1931</v>
      </c>
    </row>
    <row r="28" spans="1:5" ht="15.75">
      <c r="A28" s="56" t="s">
        <v>62</v>
      </c>
      <c r="B28" s="52" t="s">
        <v>129</v>
      </c>
      <c r="C28" s="46" t="s">
        <v>109</v>
      </c>
      <c r="D28" s="54">
        <f>D20-D27</f>
        <v>-38780.4731</v>
      </c>
      <c r="E28" s="54">
        <f>E20-E27</f>
        <v>-47832.52309999999</v>
      </c>
    </row>
    <row r="29" spans="1:5" ht="31.5">
      <c r="A29" s="64" t="s">
        <v>130</v>
      </c>
      <c r="B29" s="65" t="s">
        <v>131</v>
      </c>
      <c r="C29" s="46" t="s">
        <v>109</v>
      </c>
      <c r="D29" s="54">
        <f>D28-D21</f>
        <v>-49307.6231</v>
      </c>
      <c r="E29" s="54">
        <f>E28-E21</f>
        <v>-58555.283099999986</v>
      </c>
    </row>
    <row r="30" spans="1:4" ht="15.75">
      <c r="A30" s="67"/>
      <c r="B30" s="68"/>
      <c r="C30" s="69"/>
      <c r="D30" s="69"/>
    </row>
    <row r="31" spans="2:4" ht="17.25" customHeight="1">
      <c r="B31" s="117" t="s">
        <v>132</v>
      </c>
      <c r="C31" s="117"/>
      <c r="D31" s="117"/>
    </row>
    <row r="32" spans="2:4" ht="15.75">
      <c r="B32" s="70"/>
      <c r="C32" s="70"/>
      <c r="D32" s="70"/>
    </row>
    <row r="33" spans="2:4" ht="15.75">
      <c r="B33" s="71" t="s">
        <v>79</v>
      </c>
      <c r="C33" s="71"/>
      <c r="D33" s="71"/>
    </row>
    <row r="34" spans="2:4" ht="15.75">
      <c r="B34" s="118" t="s">
        <v>133</v>
      </c>
      <c r="C34" s="118"/>
      <c r="D34" s="118"/>
    </row>
    <row r="35" spans="2:4" ht="15.75">
      <c r="B35" s="112" t="s">
        <v>134</v>
      </c>
      <c r="C35" s="112"/>
      <c r="D35" s="112"/>
    </row>
  </sheetData>
  <sheetProtection/>
  <mergeCells count="5">
    <mergeCell ref="B35:D35"/>
    <mergeCell ref="A1:D1"/>
    <mergeCell ref="A2:D2"/>
    <mergeCell ref="B31:D31"/>
    <mergeCell ref="B34:D3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6">
      <selection activeCell="B3" sqref="B3:E6"/>
    </sheetView>
  </sheetViews>
  <sheetFormatPr defaultColWidth="9.00390625" defaultRowHeight="15.75"/>
  <cols>
    <col min="1" max="1" width="8.125" style="0" customWidth="1"/>
    <col min="2" max="2" width="27.75390625" style="0" customWidth="1"/>
    <col min="3" max="3" width="3.50390625" style="0" customWidth="1"/>
    <col min="4" max="4" width="13.75390625" style="0" customWidth="1"/>
    <col min="5" max="5" width="18.375" style="0" customWidth="1"/>
    <col min="6" max="6" width="19.625" style="0" customWidth="1"/>
    <col min="7" max="7" width="9.25390625" style="0" customWidth="1"/>
    <col min="8" max="8" width="13.125" style="0" customWidth="1"/>
    <col min="9" max="9" width="9.875" style="0" bestFit="1" customWidth="1"/>
  </cols>
  <sheetData>
    <row r="1" spans="1:8" ht="93" customHeight="1">
      <c r="A1" s="129" t="s">
        <v>88</v>
      </c>
      <c r="B1" s="129"/>
      <c r="C1" s="129"/>
      <c r="D1" s="129"/>
      <c r="E1" s="129"/>
      <c r="F1" s="129"/>
      <c r="G1" s="129"/>
      <c r="H1" s="129"/>
    </row>
    <row r="2" spans="1:8" ht="54" customHeight="1">
      <c r="A2" s="130" t="s">
        <v>86</v>
      </c>
      <c r="B2" s="130"/>
      <c r="C2" s="130"/>
      <c r="D2" s="130"/>
      <c r="E2" s="130"/>
      <c r="F2" s="130"/>
      <c r="G2" s="130"/>
      <c r="H2" s="130"/>
    </row>
    <row r="3" spans="1:6" ht="18.75">
      <c r="A3" s="1" t="s">
        <v>80</v>
      </c>
      <c r="B3" s="1" t="s">
        <v>81</v>
      </c>
      <c r="C3" s="2"/>
      <c r="D3" s="2" t="s">
        <v>0</v>
      </c>
      <c r="E3" s="4">
        <v>2076.1</v>
      </c>
      <c r="F3" s="2"/>
    </row>
    <row r="4" spans="2:6" ht="15.75">
      <c r="B4" s="3" t="s">
        <v>1</v>
      </c>
      <c r="C4" s="37">
        <v>9</v>
      </c>
      <c r="D4" s="2" t="s">
        <v>2</v>
      </c>
      <c r="E4" s="4">
        <v>48</v>
      </c>
      <c r="F4" s="2"/>
    </row>
    <row r="5" spans="2:7" ht="15.75">
      <c r="B5" s="3" t="s">
        <v>3</v>
      </c>
      <c r="C5" s="4">
        <v>1</v>
      </c>
      <c r="D5" s="2" t="s">
        <v>4</v>
      </c>
      <c r="E5" s="2" t="s">
        <v>17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8" ht="42" customHeight="1">
      <c r="A7" s="22" t="s">
        <v>61</v>
      </c>
      <c r="B7" s="121"/>
      <c r="C7" s="121"/>
      <c r="D7" s="121"/>
      <c r="E7" s="11" t="s">
        <v>6</v>
      </c>
      <c r="F7" s="11" t="s">
        <v>7</v>
      </c>
      <c r="G7" s="33" t="s">
        <v>23</v>
      </c>
      <c r="H7" s="10" t="s">
        <v>34</v>
      </c>
    </row>
    <row r="8" spans="1:8" ht="15.75">
      <c r="A8" s="23"/>
      <c r="B8" s="122" t="s">
        <v>65</v>
      </c>
      <c r="C8" s="123"/>
      <c r="D8" s="123"/>
      <c r="E8" s="123"/>
      <c r="F8" s="124"/>
      <c r="G8" s="15"/>
      <c r="H8" s="16"/>
    </row>
    <row r="9" spans="1:8" ht="15.75" customHeight="1">
      <c r="A9" s="23"/>
      <c r="B9" s="127" t="s">
        <v>74</v>
      </c>
      <c r="C9" s="127"/>
      <c r="D9" s="127"/>
      <c r="E9" s="127"/>
      <c r="F9" s="127"/>
      <c r="G9" s="15"/>
      <c r="H9" s="32">
        <v>22328.67</v>
      </c>
    </row>
    <row r="10" spans="1:8" ht="15.75">
      <c r="A10" s="23">
        <v>1</v>
      </c>
      <c r="B10" s="126" t="s">
        <v>63</v>
      </c>
      <c r="C10" s="126"/>
      <c r="D10" s="126"/>
      <c r="E10" s="126"/>
      <c r="F10" s="126"/>
      <c r="G10" s="17"/>
      <c r="H10" s="35">
        <v>299197.26</v>
      </c>
    </row>
    <row r="11" spans="1:8" ht="15.75">
      <c r="A11" s="23"/>
      <c r="B11" s="126" t="s">
        <v>76</v>
      </c>
      <c r="C11" s="126"/>
      <c r="D11" s="126"/>
      <c r="E11" s="126"/>
      <c r="F11" s="126"/>
      <c r="G11" s="17"/>
      <c r="H11" s="38">
        <f>H10*0.9</f>
        <v>269277.53400000004</v>
      </c>
    </row>
    <row r="12" spans="1:8" ht="15.75">
      <c r="A12" s="23"/>
      <c r="B12" s="126" t="s">
        <v>77</v>
      </c>
      <c r="C12" s="126"/>
      <c r="D12" s="126"/>
      <c r="E12" s="126"/>
      <c r="F12" s="126"/>
      <c r="G12" s="17"/>
      <c r="H12" s="39">
        <f>H10-H11</f>
        <v>29919.725999999966</v>
      </c>
    </row>
    <row r="13" spans="1:8" ht="15.75">
      <c r="A13" s="23">
        <v>2</v>
      </c>
      <c r="B13" s="126" t="s">
        <v>64</v>
      </c>
      <c r="C13" s="126"/>
      <c r="D13" s="126"/>
      <c r="E13" s="126"/>
      <c r="F13" s="126"/>
      <c r="G13" s="17"/>
      <c r="H13" s="18">
        <v>273060.81</v>
      </c>
    </row>
    <row r="14" spans="1:8" ht="15.75">
      <c r="A14" s="23">
        <v>3</v>
      </c>
      <c r="B14" s="126" t="s">
        <v>68</v>
      </c>
      <c r="C14" s="126"/>
      <c r="D14" s="126"/>
      <c r="E14" s="126"/>
      <c r="F14" s="126"/>
      <c r="G14" s="17"/>
      <c r="H14" s="39">
        <f>H10-H13</f>
        <v>26136.45000000001</v>
      </c>
    </row>
    <row r="15" spans="1:9" ht="15.75">
      <c r="A15" s="23">
        <v>4</v>
      </c>
      <c r="B15" s="127" t="s">
        <v>75</v>
      </c>
      <c r="C15" s="127"/>
      <c r="D15" s="127"/>
      <c r="E15" s="127"/>
      <c r="F15" s="127"/>
      <c r="G15" s="17"/>
      <c r="H15" s="40">
        <f>H9+H10-H13</f>
        <v>48465.119999999995</v>
      </c>
      <c r="I15" s="31"/>
    </row>
    <row r="16" spans="1:8" ht="18.75">
      <c r="A16" s="23">
        <v>5</v>
      </c>
      <c r="B16" s="128" t="s">
        <v>66</v>
      </c>
      <c r="C16" s="128"/>
      <c r="D16" s="128"/>
      <c r="E16" s="128"/>
      <c r="F16" s="128"/>
      <c r="G16" s="17"/>
      <c r="H16" s="39"/>
    </row>
    <row r="17" spans="1:8" ht="15.75">
      <c r="A17" s="23" t="s">
        <v>40</v>
      </c>
      <c r="B17" s="19" t="s">
        <v>67</v>
      </c>
      <c r="C17" s="19"/>
      <c r="D17" s="19"/>
      <c r="E17" s="19"/>
      <c r="F17" s="5"/>
      <c r="G17" s="20"/>
      <c r="H17" s="41"/>
    </row>
    <row r="18" spans="1:8" ht="31.5">
      <c r="A18" s="26" t="s">
        <v>41</v>
      </c>
      <c r="B18" s="125" t="s">
        <v>19</v>
      </c>
      <c r="C18" s="125"/>
      <c r="D18" s="125"/>
      <c r="E18" s="6" t="s">
        <v>33</v>
      </c>
      <c r="F18" s="6" t="s">
        <v>25</v>
      </c>
      <c r="G18" s="12">
        <v>1.06</v>
      </c>
      <c r="H18" s="42">
        <f>ROUND(G18*$E$3*12,2)</f>
        <v>26407.99</v>
      </c>
    </row>
    <row r="19" spans="1:8" ht="15.75">
      <c r="A19" s="23" t="s">
        <v>42</v>
      </c>
      <c r="B19" s="125" t="s">
        <v>18</v>
      </c>
      <c r="C19" s="125"/>
      <c r="D19" s="125"/>
      <c r="E19" s="6" t="s">
        <v>33</v>
      </c>
      <c r="F19" s="6" t="s">
        <v>20</v>
      </c>
      <c r="G19" s="12">
        <v>0.26</v>
      </c>
      <c r="H19" s="42">
        <f aca="true" t="shared" si="0" ref="H19:H31">ROUND(G19*$E$3*12,2)</f>
        <v>6477.43</v>
      </c>
    </row>
    <row r="20" spans="1:8" ht="15.75">
      <c r="A20" s="26" t="s">
        <v>43</v>
      </c>
      <c r="B20" s="126" t="s">
        <v>24</v>
      </c>
      <c r="C20" s="126"/>
      <c r="D20" s="126"/>
      <c r="E20" s="7" t="s">
        <v>8</v>
      </c>
      <c r="F20" s="7" t="s">
        <v>21</v>
      </c>
      <c r="G20" s="12">
        <v>0.9</v>
      </c>
      <c r="H20" s="42">
        <f t="shared" si="0"/>
        <v>22421.88</v>
      </c>
    </row>
    <row r="21" spans="1:8" ht="33" customHeight="1">
      <c r="A21" s="23" t="s">
        <v>44</v>
      </c>
      <c r="B21" s="145" t="s">
        <v>32</v>
      </c>
      <c r="C21" s="145"/>
      <c r="D21" s="145"/>
      <c r="E21" s="8" t="s">
        <v>9</v>
      </c>
      <c r="F21" s="8" t="s">
        <v>10</v>
      </c>
      <c r="G21" s="12">
        <v>0.46</v>
      </c>
      <c r="H21" s="42">
        <f t="shared" si="0"/>
        <v>11460.07</v>
      </c>
    </row>
    <row r="22" spans="1:8" ht="63">
      <c r="A22" s="26" t="s">
        <v>47</v>
      </c>
      <c r="B22" s="126" t="s">
        <v>28</v>
      </c>
      <c r="C22" s="126"/>
      <c r="D22" s="126"/>
      <c r="E22" s="7" t="s">
        <v>35</v>
      </c>
      <c r="F22" s="7" t="s">
        <v>26</v>
      </c>
      <c r="G22" s="12">
        <v>0.11</v>
      </c>
      <c r="H22" s="42">
        <f t="shared" si="0"/>
        <v>2740.45</v>
      </c>
    </row>
    <row r="23" spans="1:8" ht="31.5">
      <c r="A23" s="23" t="s">
        <v>45</v>
      </c>
      <c r="B23" s="126" t="s">
        <v>11</v>
      </c>
      <c r="C23" s="126"/>
      <c r="D23" s="126"/>
      <c r="E23" s="7" t="s">
        <v>9</v>
      </c>
      <c r="F23" s="7" t="s">
        <v>12</v>
      </c>
      <c r="G23" s="12">
        <v>1.89</v>
      </c>
      <c r="H23" s="42">
        <f t="shared" si="0"/>
        <v>47085.95</v>
      </c>
    </row>
    <row r="24" spans="1:8" ht="15.75">
      <c r="A24" s="26" t="s">
        <v>46</v>
      </c>
      <c r="B24" s="126" t="s">
        <v>27</v>
      </c>
      <c r="C24" s="132"/>
      <c r="D24" s="132"/>
      <c r="E24" s="9" t="s">
        <v>13</v>
      </c>
      <c r="F24" s="9" t="s">
        <v>14</v>
      </c>
      <c r="G24" s="12">
        <v>0.04</v>
      </c>
      <c r="H24" s="42">
        <f t="shared" si="0"/>
        <v>996.53</v>
      </c>
    </row>
    <row r="25" spans="1:8" ht="36.75" customHeight="1">
      <c r="A25" s="23" t="s">
        <v>48</v>
      </c>
      <c r="B25" s="133" t="s">
        <v>84</v>
      </c>
      <c r="C25" s="134"/>
      <c r="D25" s="135"/>
      <c r="E25" s="9" t="s">
        <v>13</v>
      </c>
      <c r="F25" s="7" t="s">
        <v>82</v>
      </c>
      <c r="G25" s="12">
        <v>0.22</v>
      </c>
      <c r="H25" s="42">
        <f t="shared" si="0"/>
        <v>5480.9</v>
      </c>
    </row>
    <row r="26" spans="1:8" ht="31.5">
      <c r="A26" s="26" t="s">
        <v>49</v>
      </c>
      <c r="B26" s="126" t="s">
        <v>72</v>
      </c>
      <c r="C26" s="126"/>
      <c r="D26" s="126"/>
      <c r="E26" s="6" t="s">
        <v>36</v>
      </c>
      <c r="F26" s="7" t="s">
        <v>82</v>
      </c>
      <c r="G26" s="12">
        <v>2.5</v>
      </c>
      <c r="H26" s="42">
        <f t="shared" si="0"/>
        <v>62283</v>
      </c>
    </row>
    <row r="27" spans="1:8" ht="31.5">
      <c r="A27" s="23" t="s">
        <v>50</v>
      </c>
      <c r="B27" s="125" t="s">
        <v>15</v>
      </c>
      <c r="C27" s="125"/>
      <c r="D27" s="125"/>
      <c r="E27" s="6" t="s">
        <v>36</v>
      </c>
      <c r="F27" s="7" t="s">
        <v>82</v>
      </c>
      <c r="G27" s="12">
        <v>0.46</v>
      </c>
      <c r="H27" s="42">
        <f t="shared" si="0"/>
        <v>11460.07</v>
      </c>
    </row>
    <row r="28" spans="1:8" ht="31.5">
      <c r="A28" s="26" t="s">
        <v>51</v>
      </c>
      <c r="B28" s="136" t="s">
        <v>37</v>
      </c>
      <c r="C28" s="137"/>
      <c r="D28" s="137"/>
      <c r="E28" s="6" t="s">
        <v>36</v>
      </c>
      <c r="F28" s="7" t="s">
        <v>82</v>
      </c>
      <c r="G28" s="13">
        <f>2.14-G29-G30</f>
        <v>1.8900000000000001</v>
      </c>
      <c r="H28" s="42">
        <f t="shared" si="0"/>
        <v>47085.95</v>
      </c>
    </row>
    <row r="29" spans="1:8" ht="31.5">
      <c r="A29" s="23" t="s">
        <v>52</v>
      </c>
      <c r="B29" s="126" t="s">
        <v>29</v>
      </c>
      <c r="C29" s="126"/>
      <c r="D29" s="126"/>
      <c r="E29" s="6" t="s">
        <v>36</v>
      </c>
      <c r="F29" s="7" t="s">
        <v>82</v>
      </c>
      <c r="G29" s="13">
        <v>0.25</v>
      </c>
      <c r="H29" s="42">
        <f t="shared" si="0"/>
        <v>6228.3</v>
      </c>
    </row>
    <row r="30" spans="1:8" ht="31.5">
      <c r="A30" s="26" t="s">
        <v>53</v>
      </c>
      <c r="B30" s="126" t="s">
        <v>30</v>
      </c>
      <c r="C30" s="126"/>
      <c r="D30" s="126"/>
      <c r="E30" s="6" t="s">
        <v>36</v>
      </c>
      <c r="F30" s="7" t="s">
        <v>82</v>
      </c>
      <c r="G30" s="13">
        <v>0</v>
      </c>
      <c r="H30" s="42">
        <f t="shared" si="0"/>
        <v>0</v>
      </c>
    </row>
    <row r="31" spans="1:8" ht="31.5">
      <c r="A31" s="23" t="s">
        <v>54</v>
      </c>
      <c r="B31" s="132" t="s">
        <v>22</v>
      </c>
      <c r="C31" s="132"/>
      <c r="D31" s="132"/>
      <c r="E31" s="6" t="s">
        <v>36</v>
      </c>
      <c r="F31" s="7" t="s">
        <v>82</v>
      </c>
      <c r="G31" s="9">
        <v>1.26</v>
      </c>
      <c r="H31" s="42">
        <f t="shared" si="0"/>
        <v>31390.63</v>
      </c>
    </row>
    <row r="32" spans="1:8" ht="15.75">
      <c r="A32" s="23" t="s">
        <v>55</v>
      </c>
      <c r="B32" s="131" t="s">
        <v>31</v>
      </c>
      <c r="C32" s="131"/>
      <c r="D32" s="131"/>
      <c r="E32" s="14"/>
      <c r="F32" s="7"/>
      <c r="G32" s="21">
        <f>SUM(G18:G31)</f>
        <v>11.299999999999999</v>
      </c>
      <c r="H32" s="43">
        <f>SUM(H18:H31)</f>
        <v>281519.14999999997</v>
      </c>
    </row>
    <row r="33" spans="1:8" ht="15.75">
      <c r="A33" s="23" t="s">
        <v>56</v>
      </c>
      <c r="B33" s="127" t="s">
        <v>38</v>
      </c>
      <c r="C33" s="132"/>
      <c r="D33" s="132"/>
      <c r="E33" s="14"/>
      <c r="F33" s="27" t="s">
        <v>83</v>
      </c>
      <c r="G33" s="24">
        <f>H33/E3/12</f>
        <v>4.0067113016392915</v>
      </c>
      <c r="H33" s="28">
        <v>99820</v>
      </c>
    </row>
    <row r="34" spans="1:8" ht="18.75">
      <c r="A34" s="25" t="s">
        <v>57</v>
      </c>
      <c r="B34" s="144" t="s">
        <v>70</v>
      </c>
      <c r="C34" s="144"/>
      <c r="D34" s="144"/>
      <c r="E34" s="144"/>
      <c r="F34" s="144"/>
      <c r="G34" s="5">
        <f>SUM(G32:G33)</f>
        <v>15.30671130163929</v>
      </c>
      <c r="H34" s="44">
        <f>SUM(H32:H33)</f>
        <v>381339.14999999997</v>
      </c>
    </row>
    <row r="35" spans="1:8" ht="18.75">
      <c r="A35" s="23" t="s">
        <v>62</v>
      </c>
      <c r="B35" s="141" t="s">
        <v>39</v>
      </c>
      <c r="C35" s="142"/>
      <c r="D35" s="142"/>
      <c r="E35" s="142"/>
      <c r="F35" s="142"/>
      <c r="G35" s="143"/>
      <c r="H35" s="29"/>
    </row>
    <row r="36" spans="1:8" ht="15.75" customHeight="1">
      <c r="A36" s="23" t="s">
        <v>58</v>
      </c>
      <c r="B36" s="138" t="s">
        <v>69</v>
      </c>
      <c r="C36" s="139"/>
      <c r="D36" s="139"/>
      <c r="E36" s="139"/>
      <c r="F36" s="139"/>
      <c r="G36" s="140"/>
      <c r="H36" s="30">
        <v>-58555.28</v>
      </c>
    </row>
    <row r="37" spans="1:8" ht="15.75" customHeight="1">
      <c r="A37" s="23" t="s">
        <v>59</v>
      </c>
      <c r="B37" s="138" t="s">
        <v>73</v>
      </c>
      <c r="C37" s="139"/>
      <c r="D37" s="139"/>
      <c r="E37" s="139"/>
      <c r="F37" s="139"/>
      <c r="G37" s="140"/>
      <c r="H37" s="45">
        <f>H13-H34</f>
        <v>-108278.33999999997</v>
      </c>
    </row>
    <row r="38" spans="1:8" ht="15.75" customHeight="1">
      <c r="A38" s="23" t="s">
        <v>60</v>
      </c>
      <c r="B38" s="138" t="s">
        <v>71</v>
      </c>
      <c r="C38" s="139"/>
      <c r="D38" s="139"/>
      <c r="E38" s="139"/>
      <c r="F38" s="139"/>
      <c r="G38" s="140"/>
      <c r="H38" s="45">
        <f>H36+H37</f>
        <v>-166833.61999999997</v>
      </c>
    </row>
    <row r="39" spans="2:6" ht="28.5" customHeight="1">
      <c r="B39" s="34"/>
      <c r="F39" s="34"/>
    </row>
    <row r="40" spans="1:8" ht="15.75" customHeight="1">
      <c r="A40" s="119" t="s">
        <v>78</v>
      </c>
      <c r="B40" s="119"/>
      <c r="C40" s="119"/>
      <c r="D40" s="119"/>
      <c r="E40" s="119"/>
      <c r="F40" s="119"/>
      <c r="G40" s="119"/>
      <c r="H40" s="119"/>
    </row>
    <row r="41" spans="1:3" ht="15.75">
      <c r="A41" s="34"/>
      <c r="B41" s="34"/>
      <c r="C41" s="34"/>
    </row>
    <row r="42" spans="1:3" ht="15.75">
      <c r="A42" s="36" t="s">
        <v>79</v>
      </c>
      <c r="B42" s="36"/>
      <c r="C42" s="36"/>
    </row>
    <row r="43" spans="1:7" ht="15.75" customHeight="1">
      <c r="A43" s="120" t="s">
        <v>85</v>
      </c>
      <c r="B43" s="120"/>
      <c r="C43" s="120"/>
      <c r="D43" s="120"/>
      <c r="E43" s="120"/>
      <c r="F43" s="120"/>
      <c r="G43" s="120"/>
    </row>
    <row r="44" spans="1:3" ht="15.75" customHeight="1">
      <c r="A44" s="112" t="s">
        <v>87</v>
      </c>
      <c r="B44" s="112"/>
      <c r="C44" s="112"/>
    </row>
  </sheetData>
  <sheetProtection/>
  <mergeCells count="36">
    <mergeCell ref="B18:D18"/>
    <mergeCell ref="B11:F11"/>
    <mergeCell ref="B12:F12"/>
    <mergeCell ref="B31:D31"/>
    <mergeCell ref="B21:D21"/>
    <mergeCell ref="B22:D22"/>
    <mergeCell ref="B15:F15"/>
    <mergeCell ref="B26:D26"/>
    <mergeCell ref="B27:D27"/>
    <mergeCell ref="B28:D28"/>
    <mergeCell ref="B38:G38"/>
    <mergeCell ref="B35:G35"/>
    <mergeCell ref="B33:D33"/>
    <mergeCell ref="B34:F34"/>
    <mergeCell ref="B36:G36"/>
    <mergeCell ref="B37:G37"/>
    <mergeCell ref="B9:F9"/>
    <mergeCell ref="B16:F16"/>
    <mergeCell ref="A1:H1"/>
    <mergeCell ref="A2:H2"/>
    <mergeCell ref="B32:D32"/>
    <mergeCell ref="B23:D23"/>
    <mergeCell ref="B24:D24"/>
    <mergeCell ref="B29:D29"/>
    <mergeCell ref="B30:D30"/>
    <mergeCell ref="B25:D25"/>
    <mergeCell ref="A40:H40"/>
    <mergeCell ref="A43:G43"/>
    <mergeCell ref="A44:C44"/>
    <mergeCell ref="B7:D7"/>
    <mergeCell ref="B8:F8"/>
    <mergeCell ref="B19:D19"/>
    <mergeCell ref="B20:D20"/>
    <mergeCell ref="B10:F10"/>
    <mergeCell ref="B13:F13"/>
    <mergeCell ref="B14:F14"/>
  </mergeCells>
  <printOptions/>
  <pageMargins left="0" right="0" top="0" bottom="0" header="0.5118110236220472" footer="0.2755905511811024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I4" sqref="I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8.375" style="0" customWidth="1"/>
    <col min="5" max="5" width="18.50390625" style="0" customWidth="1"/>
    <col min="6" max="6" width="33.625" style="0" hidden="1" customWidth="1"/>
    <col min="7" max="7" width="9.375" style="0" customWidth="1"/>
    <col min="8" max="8" width="9.625" style="0" customWidth="1"/>
    <col min="9" max="9" width="16.00390625" style="0" customWidth="1"/>
  </cols>
  <sheetData>
    <row r="1" spans="1:9" ht="85.5" customHeight="1">
      <c r="A1" s="129" t="s">
        <v>169</v>
      </c>
      <c r="B1" s="129"/>
      <c r="C1" s="129"/>
      <c r="D1" s="129"/>
      <c r="E1" s="129"/>
      <c r="F1" s="129"/>
      <c r="G1" s="129"/>
      <c r="H1" s="129"/>
      <c r="I1" s="129"/>
    </row>
    <row r="2" spans="1:9" ht="15" customHeight="1">
      <c r="A2" s="93"/>
      <c r="B2" s="93"/>
      <c r="C2" s="93"/>
      <c r="D2" s="93"/>
      <c r="E2" s="93"/>
      <c r="F2" s="93"/>
      <c r="G2" s="93"/>
      <c r="H2" s="93"/>
      <c r="I2" s="93"/>
    </row>
    <row r="3" spans="1:9" ht="14.25" customHeight="1">
      <c r="A3" s="93"/>
      <c r="B3" s="93"/>
      <c r="C3" s="93"/>
      <c r="D3" s="93"/>
      <c r="E3" s="93"/>
      <c r="F3" s="93"/>
      <c r="G3" s="93"/>
      <c r="H3" s="93"/>
      <c r="I3" s="93"/>
    </row>
    <row r="4" spans="1:7" ht="31.5" customHeight="1">
      <c r="A4" t="s">
        <v>80</v>
      </c>
      <c r="B4" s="1" t="s">
        <v>166</v>
      </c>
      <c r="C4" s="2"/>
      <c r="D4" s="94" t="s">
        <v>152</v>
      </c>
      <c r="E4" s="4">
        <v>2076.1</v>
      </c>
      <c r="F4" s="2"/>
      <c r="G4" s="2"/>
    </row>
    <row r="5" spans="2:7" ht="15.75">
      <c r="B5" s="3" t="s">
        <v>1</v>
      </c>
      <c r="C5" s="95">
        <v>9</v>
      </c>
      <c r="D5" s="2" t="s">
        <v>2</v>
      </c>
      <c r="E5" s="4">
        <v>48</v>
      </c>
      <c r="F5" s="2"/>
      <c r="G5" s="2"/>
    </row>
    <row r="6" spans="2:8" ht="15.75">
      <c r="B6" s="3" t="s">
        <v>3</v>
      </c>
      <c r="C6" s="4">
        <v>1</v>
      </c>
      <c r="D6" s="2" t="s">
        <v>4</v>
      </c>
      <c r="E6" s="2" t="s">
        <v>17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16</v>
      </c>
      <c r="F7" s="2"/>
      <c r="G7" s="2"/>
      <c r="H7" s="2"/>
    </row>
    <row r="8" spans="1:9" ht="75.75" customHeight="1">
      <c r="A8" s="96" t="s">
        <v>61</v>
      </c>
      <c r="B8" s="169" t="s">
        <v>142</v>
      </c>
      <c r="C8" s="170"/>
      <c r="D8" s="171"/>
      <c r="E8" s="72" t="s">
        <v>6</v>
      </c>
      <c r="F8" s="72" t="s">
        <v>7</v>
      </c>
      <c r="G8" s="97" t="s">
        <v>153</v>
      </c>
      <c r="H8" s="90" t="s">
        <v>154</v>
      </c>
      <c r="I8" s="98" t="s">
        <v>155</v>
      </c>
    </row>
    <row r="9" spans="1:9" ht="26.25" customHeight="1">
      <c r="A9" s="99">
        <v>1</v>
      </c>
      <c r="B9" s="172">
        <v>2</v>
      </c>
      <c r="C9" s="173"/>
      <c r="D9" s="174"/>
      <c r="E9" s="100">
        <v>3</v>
      </c>
      <c r="F9" s="100"/>
      <c r="G9" s="101">
        <v>4</v>
      </c>
      <c r="H9" s="102">
        <v>5</v>
      </c>
      <c r="I9" s="103" t="s">
        <v>156</v>
      </c>
    </row>
    <row r="10" spans="1:9" ht="15.75" customHeight="1">
      <c r="A10" s="73">
        <v>1</v>
      </c>
      <c r="B10" s="175" t="s">
        <v>135</v>
      </c>
      <c r="C10" s="175"/>
      <c r="D10" s="175"/>
      <c r="E10" s="175"/>
      <c r="F10" s="175"/>
      <c r="G10" s="104"/>
      <c r="H10" s="89"/>
      <c r="I10" s="74"/>
    </row>
    <row r="11" spans="1:9" ht="28.5" customHeight="1">
      <c r="A11" s="73"/>
      <c r="B11" s="127" t="s">
        <v>146</v>
      </c>
      <c r="C11" s="127"/>
      <c r="D11" s="127"/>
      <c r="E11" s="127"/>
      <c r="F11" s="127"/>
      <c r="G11" s="24">
        <f>G32</f>
        <v>14.370000000000001</v>
      </c>
      <c r="H11" s="24">
        <f>H32</f>
        <v>15.300000000000002</v>
      </c>
      <c r="I11" s="80">
        <f>ROUND($E$4*G11*6,0)+ROUND($E$4*H11*6,0)</f>
        <v>369587</v>
      </c>
    </row>
    <row r="12" spans="1:9" ht="15.75" customHeight="1">
      <c r="A12" s="73"/>
      <c r="B12" s="168" t="s">
        <v>136</v>
      </c>
      <c r="C12" s="168"/>
      <c r="D12" s="168"/>
      <c r="E12" s="168"/>
      <c r="F12" s="168"/>
      <c r="G12" s="24">
        <f>G33</f>
        <v>0.8</v>
      </c>
      <c r="H12" s="23">
        <f>H33</f>
        <v>0.85</v>
      </c>
      <c r="I12" s="80">
        <f aca="true" t="shared" si="0" ref="I12:I33">ROUND($E$4*G12*6,0)+ROUND($E$4*H12*6,0)</f>
        <v>20553</v>
      </c>
    </row>
    <row r="13" spans="1:9" ht="18.75" customHeight="1">
      <c r="A13" s="73">
        <v>2</v>
      </c>
      <c r="B13" s="128" t="s">
        <v>66</v>
      </c>
      <c r="C13" s="128"/>
      <c r="D13" s="128"/>
      <c r="E13" s="128"/>
      <c r="F13" s="128"/>
      <c r="G13" s="23"/>
      <c r="H13" s="75"/>
      <c r="I13" s="80"/>
    </row>
    <row r="14" spans="1:9" ht="15.75" customHeight="1">
      <c r="A14" s="73" t="s">
        <v>139</v>
      </c>
      <c r="B14" s="19" t="s">
        <v>67</v>
      </c>
      <c r="C14" s="19"/>
      <c r="D14" s="19"/>
      <c r="E14" s="19"/>
      <c r="F14" s="5"/>
      <c r="G14" s="75"/>
      <c r="H14" s="76"/>
      <c r="I14" s="80"/>
    </row>
    <row r="15" spans="1:9" ht="16.5" customHeight="1">
      <c r="A15" s="77"/>
      <c r="B15" s="166" t="s">
        <v>157</v>
      </c>
      <c r="C15" s="166"/>
      <c r="D15" s="166"/>
      <c r="E15" s="83" t="s">
        <v>33</v>
      </c>
      <c r="F15" s="78" t="s">
        <v>25</v>
      </c>
      <c r="G15" s="79">
        <v>1.29</v>
      </c>
      <c r="H15" s="79">
        <v>1.37</v>
      </c>
      <c r="I15" s="80">
        <f t="shared" si="0"/>
        <v>33135</v>
      </c>
    </row>
    <row r="16" spans="1:9" ht="18" customHeight="1">
      <c r="A16" s="77"/>
      <c r="B16" s="166" t="s">
        <v>18</v>
      </c>
      <c r="C16" s="166"/>
      <c r="D16" s="166"/>
      <c r="E16" s="83" t="s">
        <v>33</v>
      </c>
      <c r="F16" s="78" t="s">
        <v>20</v>
      </c>
      <c r="G16" s="79">
        <v>0.3</v>
      </c>
      <c r="H16" s="79">
        <v>0.32</v>
      </c>
      <c r="I16" s="80">
        <f t="shared" si="0"/>
        <v>7723</v>
      </c>
    </row>
    <row r="17" spans="1:9" ht="15.75" customHeight="1">
      <c r="A17" s="77"/>
      <c r="B17" s="164" t="s">
        <v>158</v>
      </c>
      <c r="C17" s="164"/>
      <c r="D17" s="164"/>
      <c r="E17" s="84" t="s">
        <v>143</v>
      </c>
      <c r="F17" s="81" t="s">
        <v>21</v>
      </c>
      <c r="G17" s="79">
        <v>0.06</v>
      </c>
      <c r="H17" s="79">
        <v>0.06</v>
      </c>
      <c r="I17" s="80">
        <f t="shared" si="0"/>
        <v>1494</v>
      </c>
    </row>
    <row r="18" spans="1:9" ht="15.75">
      <c r="A18" s="77"/>
      <c r="B18" s="167" t="s">
        <v>32</v>
      </c>
      <c r="C18" s="167"/>
      <c r="D18" s="167"/>
      <c r="E18" s="85" t="s">
        <v>9</v>
      </c>
      <c r="F18" s="82" t="s">
        <v>10</v>
      </c>
      <c r="G18" s="79">
        <v>0.54</v>
      </c>
      <c r="H18" s="79">
        <v>0.58</v>
      </c>
      <c r="I18" s="80">
        <f t="shared" si="0"/>
        <v>13952</v>
      </c>
    </row>
    <row r="19" spans="1:9" ht="51">
      <c r="A19" s="77"/>
      <c r="B19" s="164" t="s">
        <v>28</v>
      </c>
      <c r="C19" s="164"/>
      <c r="D19" s="164"/>
      <c r="E19" s="84" t="s">
        <v>144</v>
      </c>
      <c r="F19" s="81" t="s">
        <v>26</v>
      </c>
      <c r="G19" s="79">
        <v>0.13</v>
      </c>
      <c r="H19" s="79">
        <v>0.14</v>
      </c>
      <c r="I19" s="80">
        <f t="shared" si="0"/>
        <v>3363</v>
      </c>
    </row>
    <row r="20" spans="1:9" ht="16.5" customHeight="1">
      <c r="A20" s="77"/>
      <c r="B20" s="164" t="s">
        <v>11</v>
      </c>
      <c r="C20" s="164"/>
      <c r="D20" s="164"/>
      <c r="E20" s="84" t="s">
        <v>9</v>
      </c>
      <c r="F20" s="81" t="s">
        <v>12</v>
      </c>
      <c r="G20" s="105">
        <v>2.35</v>
      </c>
      <c r="H20" s="79">
        <v>2.5</v>
      </c>
      <c r="I20" s="80">
        <f t="shared" si="0"/>
        <v>60415</v>
      </c>
    </row>
    <row r="21" spans="1:9" ht="15.75">
      <c r="A21" s="77"/>
      <c r="B21" s="164" t="s">
        <v>27</v>
      </c>
      <c r="C21" s="165"/>
      <c r="D21" s="165"/>
      <c r="E21" s="86" t="s">
        <v>13</v>
      </c>
      <c r="F21" s="75" t="s">
        <v>137</v>
      </c>
      <c r="G21" s="79">
        <v>0.05</v>
      </c>
      <c r="H21" s="79">
        <v>0.05</v>
      </c>
      <c r="I21" s="80">
        <f t="shared" si="0"/>
        <v>1246</v>
      </c>
    </row>
    <row r="22" spans="1:9" ht="38.25">
      <c r="A22" s="77"/>
      <c r="B22" s="164" t="s">
        <v>72</v>
      </c>
      <c r="C22" s="164"/>
      <c r="D22" s="164"/>
      <c r="E22" s="83" t="s">
        <v>159</v>
      </c>
      <c r="F22" s="81" t="s">
        <v>160</v>
      </c>
      <c r="G22" s="79">
        <v>1.63</v>
      </c>
      <c r="H22" s="79">
        <v>1.74</v>
      </c>
      <c r="I22" s="80">
        <f t="shared" si="0"/>
        <v>41978</v>
      </c>
    </row>
    <row r="23" spans="1:9" ht="51">
      <c r="A23" s="77"/>
      <c r="B23" s="166" t="s">
        <v>15</v>
      </c>
      <c r="C23" s="166"/>
      <c r="D23" s="166"/>
      <c r="E23" s="83" t="s">
        <v>138</v>
      </c>
      <c r="F23" s="81" t="s">
        <v>160</v>
      </c>
      <c r="G23" s="79">
        <v>0.56</v>
      </c>
      <c r="H23" s="79">
        <v>0.6</v>
      </c>
      <c r="I23" s="80">
        <f t="shared" si="0"/>
        <v>14450</v>
      </c>
    </row>
    <row r="24" spans="1:9" ht="30.75" customHeight="1">
      <c r="A24" s="77"/>
      <c r="B24" s="164" t="s">
        <v>37</v>
      </c>
      <c r="C24" s="165"/>
      <c r="D24" s="165"/>
      <c r="E24" s="83" t="s">
        <v>36</v>
      </c>
      <c r="F24" s="81" t="s">
        <v>160</v>
      </c>
      <c r="G24" s="79">
        <f>4.38-G25-G26</f>
        <v>4.07</v>
      </c>
      <c r="H24" s="79">
        <f>4.66-H25-H26</f>
        <v>4.33</v>
      </c>
      <c r="I24" s="80">
        <f t="shared" si="0"/>
        <v>104635</v>
      </c>
    </row>
    <row r="25" spans="1:9" ht="16.5" customHeight="1">
      <c r="A25" s="77"/>
      <c r="B25" s="164" t="s">
        <v>147</v>
      </c>
      <c r="C25" s="164"/>
      <c r="D25" s="164"/>
      <c r="E25" s="84" t="s">
        <v>9</v>
      </c>
      <c r="F25" s="81" t="s">
        <v>160</v>
      </c>
      <c r="G25" s="79">
        <v>0.31</v>
      </c>
      <c r="H25" s="79">
        <v>0.33</v>
      </c>
      <c r="I25" s="80">
        <f t="shared" si="0"/>
        <v>7973</v>
      </c>
    </row>
    <row r="26" spans="1:9" ht="15.75" customHeight="1">
      <c r="A26" s="77"/>
      <c r="B26" s="164" t="s">
        <v>145</v>
      </c>
      <c r="C26" s="164"/>
      <c r="D26" s="164"/>
      <c r="E26" s="84" t="s">
        <v>9</v>
      </c>
      <c r="F26" s="81" t="s">
        <v>160</v>
      </c>
      <c r="G26" s="105">
        <v>0</v>
      </c>
      <c r="H26" s="79">
        <v>0</v>
      </c>
      <c r="I26" s="80">
        <f t="shared" si="0"/>
        <v>0</v>
      </c>
    </row>
    <row r="27" spans="1:9" ht="26.25" customHeight="1">
      <c r="A27" s="77"/>
      <c r="B27" s="165" t="s">
        <v>161</v>
      </c>
      <c r="C27" s="165"/>
      <c r="D27" s="165"/>
      <c r="E27" s="83" t="s">
        <v>36</v>
      </c>
      <c r="F27" s="81" t="s">
        <v>160</v>
      </c>
      <c r="G27" s="79">
        <v>1.54</v>
      </c>
      <c r="H27" s="79">
        <v>1.64</v>
      </c>
      <c r="I27" s="80">
        <f t="shared" si="0"/>
        <v>39612</v>
      </c>
    </row>
    <row r="28" spans="1:9" ht="15.75" hidden="1">
      <c r="A28" s="77"/>
      <c r="B28" s="156" t="s">
        <v>149</v>
      </c>
      <c r="C28" s="157"/>
      <c r="D28" s="158"/>
      <c r="E28" s="84" t="s">
        <v>9</v>
      </c>
      <c r="F28" s="81"/>
      <c r="G28" s="79"/>
      <c r="H28" s="79"/>
      <c r="I28" s="80">
        <f t="shared" si="0"/>
        <v>0</v>
      </c>
    </row>
    <row r="29" spans="1:9" ht="15.75" hidden="1">
      <c r="A29" s="77"/>
      <c r="B29" s="156" t="s">
        <v>150</v>
      </c>
      <c r="C29" s="157"/>
      <c r="D29" s="158"/>
      <c r="E29" s="83"/>
      <c r="F29" s="81"/>
      <c r="G29" s="79"/>
      <c r="H29" s="79"/>
      <c r="I29" s="80">
        <f t="shared" si="0"/>
        <v>0</v>
      </c>
    </row>
    <row r="30" spans="1:9" ht="15.75">
      <c r="A30" s="77"/>
      <c r="B30" s="159" t="s">
        <v>31</v>
      </c>
      <c r="C30" s="160"/>
      <c r="D30" s="161"/>
      <c r="E30" s="14"/>
      <c r="F30" s="81"/>
      <c r="G30" s="21">
        <f>SUM(G15:G29)</f>
        <v>12.830000000000002</v>
      </c>
      <c r="H30" s="21">
        <f>SUM(H15:H29)</f>
        <v>13.660000000000002</v>
      </c>
      <c r="I30" s="80">
        <f t="shared" si="0"/>
        <v>329975</v>
      </c>
    </row>
    <row r="31" spans="1:9" ht="16.5" customHeight="1">
      <c r="A31" s="73" t="s">
        <v>140</v>
      </c>
      <c r="B31" s="162" t="s">
        <v>162</v>
      </c>
      <c r="C31" s="163"/>
      <c r="D31" s="163"/>
      <c r="E31" s="106" t="s">
        <v>163</v>
      </c>
      <c r="F31" s="107" t="s">
        <v>160</v>
      </c>
      <c r="G31" s="24">
        <v>1.54</v>
      </c>
      <c r="H31" s="24">
        <v>1.64</v>
      </c>
      <c r="I31" s="80">
        <f t="shared" si="0"/>
        <v>39612</v>
      </c>
    </row>
    <row r="32" spans="1:9" ht="15.75">
      <c r="A32" s="73" t="s">
        <v>141</v>
      </c>
      <c r="B32" s="148" t="s">
        <v>148</v>
      </c>
      <c r="C32" s="149"/>
      <c r="D32" s="150"/>
      <c r="E32" s="19"/>
      <c r="F32" s="108"/>
      <c r="G32" s="21">
        <f>SUM(G30:G31)</f>
        <v>14.370000000000001</v>
      </c>
      <c r="H32" s="21">
        <f>SUM(H30:H31)</f>
        <v>15.300000000000002</v>
      </c>
      <c r="I32" s="80">
        <f t="shared" si="0"/>
        <v>369587</v>
      </c>
    </row>
    <row r="33" spans="1:9" ht="17.25" customHeight="1" thickBot="1">
      <c r="A33" s="87">
        <v>3</v>
      </c>
      <c r="B33" s="151" t="s">
        <v>151</v>
      </c>
      <c r="C33" s="152"/>
      <c r="D33" s="153"/>
      <c r="E33" s="109" t="s">
        <v>164</v>
      </c>
      <c r="F33" s="88" t="s">
        <v>160</v>
      </c>
      <c r="G33" s="110">
        <v>0.8</v>
      </c>
      <c r="H33" s="109">
        <v>0.85</v>
      </c>
      <c r="I33" s="111">
        <f t="shared" si="0"/>
        <v>20553</v>
      </c>
    </row>
    <row r="34" spans="1:6" ht="42" customHeight="1" hidden="1">
      <c r="A34" s="154" t="s">
        <v>165</v>
      </c>
      <c r="B34" s="154"/>
      <c r="C34" s="154"/>
      <c r="D34" s="154"/>
      <c r="E34" s="154"/>
      <c r="F34" s="92"/>
    </row>
    <row r="35" spans="1:6" ht="15.75" customHeight="1">
      <c r="A35" s="91"/>
      <c r="B35" s="155"/>
      <c r="C35" s="155"/>
      <c r="D35" s="155"/>
      <c r="E35" s="155"/>
      <c r="F35" s="92"/>
    </row>
    <row r="37" spans="2:10" ht="15.75">
      <c r="B37" s="34" t="s">
        <v>167</v>
      </c>
      <c r="E37" s="146" t="s">
        <v>168</v>
      </c>
      <c r="F37" s="146"/>
      <c r="G37" s="146"/>
      <c r="H37" s="146"/>
      <c r="I37" s="147"/>
      <c r="J37" s="147"/>
    </row>
  </sheetData>
  <sheetProtection/>
  <mergeCells count="30">
    <mergeCell ref="B11:F11"/>
    <mergeCell ref="B12:F12"/>
    <mergeCell ref="B13:F13"/>
    <mergeCell ref="B15:D15"/>
    <mergeCell ref="A1:I1"/>
    <mergeCell ref="B8:D8"/>
    <mergeCell ref="B9:D9"/>
    <mergeCell ref="B10:F10"/>
    <mergeCell ref="B20:D20"/>
    <mergeCell ref="B21:D21"/>
    <mergeCell ref="B22:D22"/>
    <mergeCell ref="B23:D23"/>
    <mergeCell ref="B16:D16"/>
    <mergeCell ref="B17:D17"/>
    <mergeCell ref="B18:D18"/>
    <mergeCell ref="B19:D19"/>
    <mergeCell ref="B28:D28"/>
    <mergeCell ref="B29:D29"/>
    <mergeCell ref="B30:D30"/>
    <mergeCell ref="B31:D31"/>
    <mergeCell ref="B24:D24"/>
    <mergeCell ref="B25:D25"/>
    <mergeCell ref="B26:D26"/>
    <mergeCell ref="B27:D27"/>
    <mergeCell ref="E37:H37"/>
    <mergeCell ref="I37:J37"/>
    <mergeCell ref="B32:D32"/>
    <mergeCell ref="B33:D33"/>
    <mergeCell ref="A34:E34"/>
    <mergeCell ref="B35:E3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Сергей</cp:lastModifiedBy>
  <cp:lastPrinted>2012-04-13T09:55:21Z</cp:lastPrinted>
  <dcterms:created xsi:type="dcterms:W3CDTF">2009-08-26T03:25:10Z</dcterms:created>
  <dcterms:modified xsi:type="dcterms:W3CDTF">2013-11-19T07:19:38Z</dcterms:modified>
  <cp:category/>
  <cp:version/>
  <cp:contentType/>
  <cp:contentStatus/>
</cp:coreProperties>
</file>